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shcoor.sharepoint.com/sites/FinanceInt/Report/Shared Documents/Audit FY2025-26/110 Receivables/105 Property &amp; Other Taxes/00 Tax Payment to Jurisditions 25-26/"/>
    </mc:Choice>
  </mc:AlternateContent>
  <xr:revisionPtr revIDLastSave="1" documentId="8_{4EC01B66-CE8C-457B-BEAA-FF559CABC36C}" xr6:coauthVersionLast="47" xr6:coauthVersionMax="47" xr10:uidLastSave="{94F1E09F-01D5-4568-9A9C-F92B111AB320}"/>
  <bookViews>
    <workbookView xWindow="57480" yWindow="-120" windowWidth="29040" windowHeight="15720" xr2:uid="{8301B01F-BC80-45A9-B8E3-94D678D52F38}"/>
  </bookViews>
  <sheets>
    <sheet name="Total Taxes Receivable" sheetId="1" r:id="rId1"/>
    <sheet name="25-26 Certified Tax Collection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E19" i="1"/>
  <c r="C19" i="1"/>
  <c r="J49" i="2"/>
  <c r="I49" i="2"/>
  <c r="H49" i="2"/>
  <c r="G49" i="2"/>
  <c r="F49" i="2"/>
  <c r="F51" i="2" s="1"/>
  <c r="E49" i="2"/>
  <c r="E51" i="2" s="1"/>
  <c r="D49" i="2"/>
  <c r="C49" i="2"/>
  <c r="B49" i="2"/>
  <c r="G47" i="2"/>
  <c r="F47" i="2"/>
  <c r="E47" i="2"/>
  <c r="J37" i="2"/>
  <c r="J36" i="2"/>
  <c r="J35" i="2"/>
  <c r="J34" i="2"/>
  <c r="J33" i="2"/>
  <c r="J32" i="2"/>
  <c r="J31" i="2"/>
  <c r="I31" i="2"/>
  <c r="H31" i="2"/>
  <c r="G31" i="2"/>
  <c r="F31" i="2"/>
  <c r="E31" i="2"/>
  <c r="D31" i="2"/>
  <c r="C31" i="2"/>
  <c r="B31" i="2"/>
  <c r="J30" i="2"/>
  <c r="J29" i="2"/>
  <c r="J28" i="2"/>
  <c r="J27" i="2"/>
  <c r="H24" i="2"/>
  <c r="H25" i="2" s="1"/>
  <c r="F24" i="2"/>
  <c r="F25" i="2" s="1"/>
  <c r="J23" i="2"/>
  <c r="J22" i="2"/>
  <c r="H21" i="2"/>
  <c r="G21" i="2"/>
  <c r="G24" i="2" s="1"/>
  <c r="G25" i="2" s="1"/>
  <c r="F21" i="2"/>
  <c r="E21" i="2"/>
  <c r="E24" i="2" s="1"/>
  <c r="E25" i="2" s="1"/>
  <c r="I20" i="2"/>
  <c r="I47" i="2" s="1"/>
  <c r="I51" i="2" s="1"/>
  <c r="H20" i="2"/>
  <c r="H47" i="2" s="1"/>
  <c r="H51" i="2" s="1"/>
  <c r="G20" i="2"/>
  <c r="F20" i="2"/>
  <c r="E20" i="2"/>
  <c r="D20" i="2"/>
  <c r="D47" i="2" s="1"/>
  <c r="C20" i="2"/>
  <c r="C47" i="2" s="1"/>
  <c r="C51" i="2" s="1"/>
  <c r="B20" i="2"/>
  <c r="B47" i="2" s="1"/>
  <c r="B51" i="2" s="1"/>
  <c r="J19" i="2"/>
  <c r="J18" i="2"/>
  <c r="J17" i="2"/>
  <c r="J16" i="2"/>
  <c r="I15" i="2"/>
  <c r="I21" i="2" s="1"/>
  <c r="I24" i="2" s="1"/>
  <c r="H15" i="2"/>
  <c r="G15" i="2"/>
  <c r="F15" i="2"/>
  <c r="E15" i="2"/>
  <c r="D15" i="2"/>
  <c r="D21" i="2" s="1"/>
  <c r="D24" i="2" s="1"/>
  <c r="D25" i="2" s="1"/>
  <c r="C15" i="2"/>
  <c r="C21" i="2" s="1"/>
  <c r="C24" i="2" s="1"/>
  <c r="C25" i="2" s="1"/>
  <c r="J14" i="2"/>
  <c r="J13" i="2"/>
  <c r="B12" i="2"/>
  <c r="B15" i="2" s="1"/>
  <c r="J11" i="2"/>
  <c r="J10" i="2"/>
  <c r="J9" i="2"/>
  <c r="J8" i="2"/>
  <c r="J12" i="2" s="1"/>
  <c r="A57" i="1"/>
  <c r="K16" i="1"/>
  <c r="J16" i="1"/>
  <c r="H16" i="1"/>
  <c r="G16" i="1"/>
  <c r="F16" i="1"/>
  <c r="C16" i="1"/>
  <c r="B16" i="1"/>
  <c r="K12" i="1"/>
  <c r="I12" i="1"/>
  <c r="L12" i="1" s="1"/>
  <c r="E12" i="1"/>
  <c r="D12" i="1"/>
  <c r="B12" i="1"/>
  <c r="K11" i="1"/>
  <c r="I11" i="1"/>
  <c r="L11" i="1" s="1"/>
  <c r="K10" i="1"/>
  <c r="E10" i="1"/>
  <c r="E16" i="1" s="1"/>
  <c r="D10" i="1"/>
  <c r="K9" i="1"/>
  <c r="E9" i="1"/>
  <c r="I9" i="1" s="1"/>
  <c r="L9" i="1" s="1"/>
  <c r="D9" i="1"/>
  <c r="K8" i="1"/>
  <c r="I8" i="1"/>
  <c r="E8" i="1"/>
  <c r="D8" i="1"/>
  <c r="L8" i="1" s="1"/>
  <c r="K7" i="1"/>
  <c r="I7" i="1"/>
  <c r="L7" i="1" s="1"/>
  <c r="K6" i="1"/>
  <c r="I6" i="1"/>
  <c r="L6" i="1" s="1"/>
  <c r="K5" i="1"/>
  <c r="I5" i="1"/>
  <c r="L5" i="1" s="1"/>
  <c r="K4" i="1"/>
  <c r="I4" i="1"/>
  <c r="L4" i="1" s="1"/>
  <c r="G51" i="2" l="1"/>
  <c r="D51" i="2"/>
  <c r="B21" i="2"/>
  <c r="J15" i="2"/>
  <c r="J20" i="2"/>
  <c r="J47" i="2" s="1"/>
  <c r="J51" i="2" s="1"/>
  <c r="I10" i="1"/>
  <c r="L10" i="1" s="1"/>
  <c r="L16" i="1" s="1"/>
  <c r="L20" i="1" s="1"/>
  <c r="D16" i="1"/>
  <c r="B24" i="2" l="1"/>
  <c r="J21" i="2"/>
  <c r="I16" i="1"/>
  <c r="B25" i="2" l="1"/>
  <c r="J24" i="2"/>
</calcChain>
</file>

<file path=xl/sharedStrings.xml><?xml version="1.0" encoding="utf-8"?>
<sst xmlns="http://schemas.openxmlformats.org/spreadsheetml/2006/main" count="121" uniqueCount="100">
  <si>
    <t>Add (Deduct)</t>
  </si>
  <si>
    <t>Add</t>
  </si>
  <si>
    <t>Balance</t>
  </si>
  <si>
    <t>Current</t>
  </si>
  <si>
    <t>Corrections</t>
  </si>
  <si>
    <t>Property Tax</t>
  </si>
  <si>
    <t>Delq. Interest</t>
  </si>
  <si>
    <t>Tier I Delq Int</t>
  </si>
  <si>
    <t>Tier II Delq Int</t>
  </si>
  <si>
    <t>Total</t>
  </si>
  <si>
    <t>Discounts</t>
  </si>
  <si>
    <t>Interest</t>
  </si>
  <si>
    <t>Fiscal Year</t>
  </si>
  <si>
    <t>Levy</t>
  </si>
  <si>
    <t>&amp; Deductions</t>
  </si>
  <si>
    <t>Distributions</t>
  </si>
  <si>
    <t>Allowed</t>
  </si>
  <si>
    <t>Collected</t>
  </si>
  <si>
    <t>2025-26</t>
  </si>
  <si>
    <t>2024-25</t>
  </si>
  <si>
    <t>2023-24</t>
  </si>
  <si>
    <t>2022-23</t>
  </si>
  <si>
    <t>2021-22</t>
  </si>
  <si>
    <t>2020-21</t>
  </si>
  <si>
    <t>2019-20</t>
  </si>
  <si>
    <t>2018-19</t>
  </si>
  <si>
    <t>2017-18 &amp; Prior</t>
  </si>
  <si>
    <t>Rounding Adjustments</t>
  </si>
  <si>
    <t>Totals</t>
  </si>
  <si>
    <t>(b)</t>
  </si>
  <si>
    <t>(a)</t>
  </si>
  <si>
    <t xml:space="preserve"> (c)</t>
  </si>
  <si>
    <t>(d)</t>
  </si>
  <si>
    <t xml:space="preserve"> (e)</t>
  </si>
  <si>
    <t xml:space="preserve"> (e1)</t>
  </si>
  <si>
    <t xml:space="preserve"> (e2)</t>
  </si>
  <si>
    <t>(g)</t>
  </si>
  <si>
    <t xml:space="preserve"> (e3)</t>
  </si>
  <si>
    <t>(f)</t>
  </si>
  <si>
    <t>Balance per Certified Tax Collections</t>
  </si>
  <si>
    <t>Variance (s/b 0.00)</t>
  </si>
  <si>
    <t>SUMMARY OF PROPERTY TAX COLLECTIONS FOR FISCAL YEAR ENDING June 30, 2026 (ORS 311.531)</t>
  </si>
  <si>
    <t>For Office Use Only</t>
  </si>
  <si>
    <t>Date Received</t>
  </si>
  <si>
    <t>Date___7/31/26________County of___Washington______________________Office of______Assessment &amp; Taxation__________Contact Person_____Lisa Argyle_______Telephone Number____503-846-3905__________</t>
  </si>
  <si>
    <t>ITEM</t>
  </si>
  <si>
    <t>Prior Years</t>
  </si>
  <si>
    <t>Total For All Years</t>
  </si>
  <si>
    <t>AMOUNT OF TAXES CERTIFIED</t>
  </si>
  <si>
    <t>1.  Total Amount Certified</t>
  </si>
  <si>
    <t>2.  Real Property</t>
  </si>
  <si>
    <t>3.  Personal Property</t>
  </si>
  <si>
    <t>4.  Centrally Assessed by DOR (i.e. utilities, transportation, etc.)</t>
  </si>
  <si>
    <t>5.  Manufactured Structures</t>
  </si>
  <si>
    <t>6.  Total Amount Certified tax year 2025-26 (total of lines 2–5)</t>
  </si>
  <si>
    <t>7.  Uncollected Balance as of 7-1-25 [including deferred billing credits]</t>
  </si>
  <si>
    <t>8.  Amount Added to Rolls</t>
  </si>
  <si>
    <t>(c1)</t>
  </si>
  <si>
    <t>9.  Total of Lines 6–8</t>
  </si>
  <si>
    <t>10. Personal Property Taxes Cancelled By Order of County Court</t>
  </si>
  <si>
    <t>11. Real Property Foreclosures</t>
  </si>
  <si>
    <t xml:space="preserve">12. Destroyed or Damaged Property Taxes Cancelled under ORS 308.425 </t>
  </si>
  <si>
    <t>13. Other Corrections, Cancellations, etc.</t>
  </si>
  <si>
    <t>14. Total (Noncash) Credits (total of lines 10–13)</t>
  </si>
  <si>
    <t>(c2)</t>
  </si>
  <si>
    <t>15. Net Taxes For Collection (line 9 less line 14)</t>
  </si>
  <si>
    <t>16. Discounts Allowed</t>
  </si>
  <si>
    <t>17. Total Taxes Collected</t>
  </si>
  <si>
    <t>18. Total Remaining Uncollected 6-30-26 (line 15 less line 16 &amp; 17)</t>
  </si>
  <si>
    <t>19. Percentage Collected [1.00 minus (line 18 divided by line 15)]</t>
  </si>
  <si>
    <t>TAXES REMAINING UNCOLLECTED AS OF 6-30-26</t>
  </si>
  <si>
    <t>20. Real Property</t>
  </si>
  <si>
    <t>21. Personal Property</t>
  </si>
  <si>
    <t>22. Centrally Assessed by DOR (i.e. utilities, transportation, etc.)</t>
  </si>
  <si>
    <t>23. Manufactured Structures</t>
  </si>
  <si>
    <t>24. Total Remaining Uncollected 6-30-26 (total of lines 20-23)</t>
  </si>
  <si>
    <t>25. Undistributed Tax in Potential Refund Credit Fund (ORS 305.286) as of 6-30-26</t>
  </si>
  <si>
    <t xml:space="preserve"> Tie to 25-26 Sum Final (Potential Refund Credit (PRC)</t>
  </si>
  <si>
    <t>26. Undistributed Tax in Appeal Reserve Account (ORS 311.814) as of 6-30-26</t>
  </si>
  <si>
    <t>27. CATF Interest: 35.12% share from all districts (Tier 1)</t>
  </si>
  <si>
    <t>(e1)</t>
  </si>
  <si>
    <t>28. Additional CATF Interest: Additional 25% From Cities &amp; Special Districts (Tier 2)</t>
  </si>
  <si>
    <t>(e2)</t>
  </si>
  <si>
    <t>29. Interest Distributed to Districts</t>
  </si>
  <si>
    <t>(e3)</t>
  </si>
  <si>
    <t>30. Refund Interest Paid</t>
  </si>
  <si>
    <t>Email Address:</t>
  </si>
  <si>
    <t>dor.research@oregon.gov</t>
  </si>
  <si>
    <t>I certify that these tables are a correct summary of transactions affecting the property tax rolls in fiscal year ending June 30, 2025, and the amounts remaining uncollected as of the same date.</t>
  </si>
  <si>
    <t>Mailing Address:</t>
  </si>
  <si>
    <t>Oregon Dept. of Revenue</t>
  </si>
  <si>
    <t>Research Section</t>
  </si>
  <si>
    <t xml:space="preserve">                            ______________________________________________________________</t>
  </si>
  <si>
    <t>____________________________________________________</t>
  </si>
  <si>
    <t>__________________________________</t>
  </si>
  <si>
    <t>955 Center St., NE</t>
  </si>
  <si>
    <t xml:space="preserve">                                    Signature                                                 </t>
  </si>
  <si>
    <t xml:space="preserve">   Title</t>
  </si>
  <si>
    <t xml:space="preserve">   Date</t>
  </si>
  <si>
    <t>Salem, OR  97301-2555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</si>
</sst>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sz val="9"/>
      <name val="Arial"/>
      <family val="2"/>
    </font>
    <font>
      <sz val="7.5"/>
      <name val="Arial"/>
      <family val="2"/>
    </font>
    <font>
      <b/>
      <sz val="12"/>
      <name val="Arial"/>
      <family val="2"/>
    </font>
    <font>
      <sz val="10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6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</cellStyleXfs>
  <cellXfs count="7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1" xfId="1" applyFont="1" applyBorder="1"/>
    <xf numFmtId="1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10" fontId="2" fillId="0" borderId="1" xfId="2" applyNumberFormat="1" applyFont="1" applyFill="1" applyBorder="1" applyAlignment="1">
      <alignment horizontal="center"/>
    </xf>
    <xf numFmtId="14" fontId="2" fillId="0" borderId="0" xfId="1" applyNumberFormat="1" applyFont="1"/>
    <xf numFmtId="0" fontId="4" fillId="0" borderId="0" xfId="1" applyFont="1"/>
    <xf numFmtId="43" fontId="4" fillId="0" borderId="0" xfId="3" applyFont="1" applyFill="1"/>
    <xf numFmtId="43" fontId="5" fillId="0" borderId="0" xfId="3" applyFont="1" applyFill="1"/>
    <xf numFmtId="0" fontId="6" fillId="0" borderId="0" xfId="1" applyFont="1"/>
    <xf numFmtId="43" fontId="4" fillId="0" borderId="0" xfId="3" applyFont="1"/>
    <xf numFmtId="0" fontId="4" fillId="0" borderId="0" xfId="1" applyFont="1" applyAlignment="1">
      <alignment horizontal="left" indent="1"/>
    </xf>
    <xf numFmtId="0" fontId="2" fillId="0" borderId="0" xfId="1" applyFont="1" applyAlignment="1">
      <alignment horizontal="left" indent="2"/>
    </xf>
    <xf numFmtId="43" fontId="2" fillId="2" borderId="2" xfId="1" applyNumberFormat="1" applyFont="1" applyFill="1" applyBorder="1"/>
    <xf numFmtId="43" fontId="2" fillId="0" borderId="2" xfId="1" applyNumberFormat="1" applyFont="1" applyBorder="1"/>
    <xf numFmtId="43" fontId="2" fillId="3" borderId="2" xfId="1" applyNumberFormat="1" applyFont="1" applyFill="1" applyBorder="1"/>
    <xf numFmtId="43" fontId="2" fillId="0" borderId="0" xfId="1" applyNumberFormat="1" applyFont="1"/>
    <xf numFmtId="43" fontId="4" fillId="0" borderId="0" xfId="1" applyNumberFormat="1" applyFont="1"/>
    <xf numFmtId="43" fontId="7" fillId="0" borderId="2" xfId="1" applyNumberFormat="1" applyFont="1" applyBorder="1"/>
    <xf numFmtId="0" fontId="8" fillId="0" borderId="0" xfId="1" applyFont="1"/>
    <xf numFmtId="0" fontId="4" fillId="0" borderId="0" xfId="1" applyFont="1" applyAlignment="1">
      <alignment vertical="top"/>
    </xf>
    <xf numFmtId="43" fontId="9" fillId="0" borderId="0" xfId="3" applyFont="1" applyAlignment="1">
      <alignment vertical="top"/>
    </xf>
    <xf numFmtId="0" fontId="9" fillId="0" borderId="0" xfId="1" applyFont="1" applyAlignment="1">
      <alignment vertical="top"/>
    </xf>
    <xf numFmtId="43" fontId="9" fillId="0" borderId="0" xfId="1" applyNumberFormat="1" applyFont="1" applyAlignment="1">
      <alignment vertical="top"/>
    </xf>
    <xf numFmtId="0" fontId="11" fillId="0" borderId="4" xfId="1" applyFont="1" applyBorder="1" applyAlignment="1">
      <alignment horizontal="centerContinuous"/>
    </xf>
    <xf numFmtId="0" fontId="11" fillId="0" borderId="5" xfId="1" applyFont="1" applyBorder="1" applyAlignment="1">
      <alignment horizontal="centerContinuous"/>
    </xf>
    <xf numFmtId="0" fontId="12" fillId="0" borderId="0" xfId="1" applyFont="1"/>
    <xf numFmtId="0" fontId="1" fillId="0" borderId="0" xfId="1"/>
    <xf numFmtId="0" fontId="11" fillId="0" borderId="6" xfId="1" applyFont="1" applyBorder="1"/>
    <xf numFmtId="0" fontId="1" fillId="0" borderId="3" xfId="1" applyBorder="1"/>
    <xf numFmtId="0" fontId="13" fillId="0" borderId="0" xfId="1" applyFont="1"/>
    <xf numFmtId="0" fontId="14" fillId="0" borderId="0" xfId="1" applyFont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5" fillId="0" borderId="9" xfId="1" applyFont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0" fontId="15" fillId="0" borderId="12" xfId="1" applyFont="1" applyBorder="1" applyAlignment="1">
      <alignment horizontal="center"/>
    </xf>
    <xf numFmtId="0" fontId="1" fillId="4" borderId="13" xfId="1" applyFill="1" applyBorder="1"/>
    <xf numFmtId="0" fontId="1" fillId="4" borderId="14" xfId="1" applyFill="1" applyBorder="1"/>
    <xf numFmtId="0" fontId="1" fillId="0" borderId="12" xfId="1" applyBorder="1"/>
    <xf numFmtId="4" fontId="1" fillId="0" borderId="13" xfId="1" applyNumberFormat="1" applyBorder="1"/>
    <xf numFmtId="4" fontId="1" fillId="4" borderId="13" xfId="1" applyNumberFormat="1" applyFill="1" applyBorder="1"/>
    <xf numFmtId="4" fontId="1" fillId="4" borderId="14" xfId="1" applyNumberFormat="1" applyFill="1" applyBorder="1"/>
    <xf numFmtId="4" fontId="1" fillId="0" borderId="14" xfId="1" applyNumberFormat="1" applyBorder="1"/>
    <xf numFmtId="0" fontId="12" fillId="0" borderId="0" xfId="4" applyFont="1"/>
    <xf numFmtId="39" fontId="1" fillId="4" borderId="13" xfId="1" applyNumberFormat="1" applyFill="1" applyBorder="1"/>
    <xf numFmtId="39" fontId="1" fillId="0" borderId="13" xfId="1" applyNumberFormat="1" applyBorder="1"/>
    <xf numFmtId="0" fontId="1" fillId="2" borderId="12" xfId="1" applyFill="1" applyBorder="1"/>
    <xf numFmtId="39" fontId="1" fillId="2" borderId="13" xfId="1" applyNumberFormat="1" applyFill="1" applyBorder="1"/>
    <xf numFmtId="4" fontId="1" fillId="2" borderId="14" xfId="1" applyNumberFormat="1" applyFill="1" applyBorder="1"/>
    <xf numFmtId="0" fontId="12" fillId="2" borderId="0" xfId="4" applyFont="1" applyFill="1"/>
    <xf numFmtId="0" fontId="1" fillId="2" borderId="0" xfId="1" applyFill="1"/>
    <xf numFmtId="0" fontId="17" fillId="0" borderId="12" xfId="1" applyFont="1" applyBorder="1"/>
    <xf numFmtId="4" fontId="1" fillId="2" borderId="13" xfId="1" applyNumberFormat="1" applyFill="1" applyBorder="1"/>
    <xf numFmtId="39" fontId="18" fillId="0" borderId="13" xfId="1" applyNumberFormat="1" applyFont="1" applyBorder="1"/>
    <xf numFmtId="4" fontId="18" fillId="0" borderId="14" xfId="1" applyNumberFormat="1" applyFont="1" applyBorder="1"/>
    <xf numFmtId="39" fontId="1" fillId="0" borderId="0" xfId="1" applyNumberFormat="1"/>
    <xf numFmtId="0" fontId="19" fillId="0" borderId="0" xfId="1" applyFont="1"/>
    <xf numFmtId="43" fontId="1" fillId="0" borderId="0" xfId="1" applyNumberFormat="1"/>
    <xf numFmtId="39" fontId="1" fillId="0" borderId="15" xfId="1" applyNumberFormat="1" applyBorder="1"/>
    <xf numFmtId="0" fontId="1" fillId="0" borderId="16" xfId="1" applyBorder="1"/>
    <xf numFmtId="39" fontId="1" fillId="0" borderId="17" xfId="1" applyNumberFormat="1" applyBorder="1"/>
    <xf numFmtId="4" fontId="1" fillId="0" borderId="18" xfId="1" applyNumberFormat="1" applyBorder="1"/>
    <xf numFmtId="0" fontId="20" fillId="0" borderId="0" xfId="1" applyFont="1"/>
    <xf numFmtId="0" fontId="14" fillId="0" borderId="0" xfId="1" applyFont="1" applyAlignment="1">
      <alignment horizontal="right"/>
    </xf>
    <xf numFmtId="0" fontId="21" fillId="0" borderId="0" xfId="1" applyFont="1" applyAlignment="1">
      <alignment horizontal="left"/>
    </xf>
    <xf numFmtId="0" fontId="22" fillId="0" borderId="0" xfId="1" applyFont="1"/>
    <xf numFmtId="0" fontId="11" fillId="0" borderId="0" xfId="1" applyFont="1"/>
    <xf numFmtId="4" fontId="23" fillId="0" borderId="14" xfId="1" applyNumberFormat="1" applyFont="1" applyBorder="1"/>
    <xf numFmtId="39" fontId="23" fillId="0" borderId="15" xfId="1" applyNumberFormat="1" applyFont="1" applyBorder="1"/>
    <xf numFmtId="0" fontId="10" fillId="0" borderId="0" xfId="1" applyFont="1" applyAlignment="1">
      <alignment horizontal="center"/>
    </xf>
    <xf numFmtId="0" fontId="10" fillId="0" borderId="3" xfId="1" applyFont="1" applyBorder="1" applyAlignment="1">
      <alignment horizontal="center"/>
    </xf>
    <xf numFmtId="0" fontId="11" fillId="0" borderId="0" xfId="1" applyFont="1" applyAlignment="1">
      <alignment horizontal="left"/>
    </xf>
  </cellXfs>
  <cellStyles count="5">
    <cellStyle name="Comma 2 2" xfId="3" xr:uid="{3016A326-1B14-403E-ADF3-2D2D452DCEF3}"/>
    <cellStyle name="Normal" xfId="0" builtinId="0"/>
    <cellStyle name="Normal 2" xfId="4" xr:uid="{F3A5CFCA-B0AF-45D7-9F46-21303C32B46B}"/>
    <cellStyle name="Normal 2 2" xfId="1" xr:uid="{703B9950-B187-4863-BE8E-1FBDAE5DCD5C}"/>
    <cellStyle name="Percent 2" xfId="2" xr:uid="{6DFA5166-B409-43BE-A661-A12B10C8B9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45</xdr:row>
      <xdr:rowOff>139700</xdr:rowOff>
    </xdr:from>
    <xdr:to>
      <xdr:col>10</xdr:col>
      <xdr:colOff>558800</xdr:colOff>
      <xdr:row>93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C6C6A7-C36A-41EE-8B8F-52E02AFEF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8445500"/>
          <a:ext cx="16395700" cy="7632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05b%20Taxes%20Receivable%20WP%20FY%2025-26.xlsx" TargetMode="External"/><Relationship Id="rId2" Type="http://schemas.openxmlformats.org/officeDocument/2006/relationships/externalLinkPath" Target="https://washcoor.sharepoint.com/sites/FinanceInt/Report/Shared%20Documents/Audit%20FY2025-26/110%20Receivables/105%20Property%20&amp;%20Other%20Taxes/105b%20Taxes%20Receivable%20WP%20FY%2025-26.xlsx" TargetMode="External"/><Relationship Id="rId1" Type="http://schemas.openxmlformats.org/officeDocument/2006/relationships/externalLinkPath" Target="/sites/FinanceInt/Report/Shared%20Documents/Audit%20FY2025-26/110%20Receivables/105%20Property%20&amp;%20Other%20Taxes/105b%20Taxes%20Receivable%20WP%20FY%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tal Taxes Receivable"/>
      <sheetName val="25-26 Certified Tax Collections"/>
      <sheetName val="Ttl Gov't Funds Less Debt Svc"/>
      <sheetName val="Total Budgetary Funds"/>
      <sheetName val="Total Agency Funds"/>
      <sheetName val="General Fund (100)"/>
      <sheetName val="Metzger Park (162)"/>
      <sheetName val="County Library (184)"/>
      <sheetName val="ESPD (210)"/>
      <sheetName val="URMD (214)"/>
      <sheetName val="NBCSD (215)"/>
      <sheetName val="LOL (234)"/>
      <sheetName val="GO Debt Service (304)"/>
      <sheetName val="SDL #1 (434)"/>
    </sheetNames>
    <sheetDataSet>
      <sheetData sheetId="0">
        <row r="4">
          <cell r="D4">
            <v>-7668858.3800000008</v>
          </cell>
        </row>
        <row r="5">
          <cell r="D5">
            <v>8314266.5800000019</v>
          </cell>
        </row>
        <row r="6">
          <cell r="D6">
            <v>3112978.060000001</v>
          </cell>
        </row>
        <row r="7">
          <cell r="D7">
            <v>74514.609999999986</v>
          </cell>
        </row>
        <row r="8">
          <cell r="D8">
            <v>46063.270000000004</v>
          </cell>
        </row>
        <row r="9">
          <cell r="D9">
            <v>-40690.160000000003</v>
          </cell>
        </row>
        <row r="10">
          <cell r="D10">
            <v>-42991.61</v>
          </cell>
        </row>
        <row r="11">
          <cell r="D11">
            <v>-41467.020000000019</v>
          </cell>
        </row>
        <row r="12">
          <cell r="D12">
            <v>-32963.589999999997</v>
          </cell>
        </row>
        <row r="16">
          <cell r="D16">
            <v>3720851.7600000021</v>
          </cell>
        </row>
      </sheetData>
      <sheetData sheetId="1">
        <row r="24">
          <cell r="J24">
            <v>29395119.320000056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A36E-9E76-4DF4-B1F4-0C60909951D0}">
  <sheetPr>
    <pageSetUpPr fitToPage="1"/>
  </sheetPr>
  <dimension ref="A1:O57"/>
  <sheetViews>
    <sheetView tabSelected="1" zoomScaleNormal="100" workbookViewId="0">
      <pane ySplit="3" topLeftCell="A4" activePane="bottomLeft" state="frozen"/>
      <selection activeCell="A4" sqref="A4"/>
      <selection pane="bottomLeft" activeCell="L18" sqref="L18"/>
    </sheetView>
  </sheetViews>
  <sheetFormatPr defaultColWidth="9.08984375" defaultRowHeight="13" x14ac:dyDescent="0.3"/>
  <cols>
    <col min="1" max="1" width="23.36328125" style="12" customWidth="1"/>
    <col min="2" max="2" width="18.6328125" style="12" bestFit="1" customWidth="1"/>
    <col min="3" max="3" width="19.54296875" style="12" bestFit="1" customWidth="1"/>
    <col min="4" max="4" width="18.6328125" style="12" bestFit="1" customWidth="1"/>
    <col min="5" max="6" width="19.453125" style="12" bestFit="1" customWidth="1"/>
    <col min="7" max="8" width="17.6328125" style="12" customWidth="1"/>
    <col min="9" max="9" width="20.36328125" style="12" bestFit="1" customWidth="1"/>
    <col min="10" max="10" width="22" style="12" bestFit="1" customWidth="1"/>
    <col min="11" max="11" width="16.90625" style="12" bestFit="1" customWidth="1"/>
    <col min="12" max="12" width="19" style="12" bestFit="1" customWidth="1"/>
    <col min="13" max="16384" width="9.08984375" style="12"/>
  </cols>
  <sheetData>
    <row r="1" spans="1:15" s="3" customFormat="1" ht="15.5" x14ac:dyDescent="0.35">
      <c r="A1" s="1"/>
      <c r="B1" s="2"/>
      <c r="C1" s="2"/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1</v>
      </c>
      <c r="L1" s="2"/>
      <c r="M1" s="1"/>
      <c r="N1" s="1"/>
      <c r="O1" s="1"/>
    </row>
    <row r="2" spans="1:15" s="3" customFormat="1" ht="15.5" x14ac:dyDescent="0.35">
      <c r="A2" s="1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2</v>
      </c>
      <c r="M2" s="1"/>
      <c r="N2" s="1"/>
      <c r="O2" s="1"/>
    </row>
    <row r="3" spans="1:15" s="3" customFormat="1" ht="16" thickBot="1" x14ac:dyDescent="0.4">
      <c r="A3" s="4" t="s">
        <v>12</v>
      </c>
      <c r="B3" s="5">
        <v>45839</v>
      </c>
      <c r="C3" s="5" t="s">
        <v>13</v>
      </c>
      <c r="D3" s="6" t="s">
        <v>14</v>
      </c>
      <c r="E3" s="6" t="s">
        <v>15</v>
      </c>
      <c r="F3" s="6" t="s">
        <v>15</v>
      </c>
      <c r="G3" s="7">
        <v>0.3009</v>
      </c>
      <c r="H3" s="7">
        <v>0.35759999999999997</v>
      </c>
      <c r="I3" s="6" t="s">
        <v>15</v>
      </c>
      <c r="J3" s="6" t="s">
        <v>16</v>
      </c>
      <c r="K3" s="6" t="s">
        <v>17</v>
      </c>
      <c r="L3" s="5">
        <v>46203</v>
      </c>
      <c r="M3" s="8"/>
      <c r="N3" s="8"/>
      <c r="O3" s="1"/>
    </row>
    <row r="4" spans="1:15" ht="15.5" x14ac:dyDescent="0.35">
      <c r="A4" s="9" t="s">
        <v>18</v>
      </c>
      <c r="B4" s="10"/>
      <c r="C4" s="10">
        <v>1742567682.5999999</v>
      </c>
      <c r="D4" s="11">
        <v>-7668858.3800000008</v>
      </c>
      <c r="E4" s="11">
        <v>-1671562862.1399999</v>
      </c>
      <c r="F4" s="11">
        <v>-492689.07000000007</v>
      </c>
      <c r="G4" s="11">
        <v>145589.62000000011</v>
      </c>
      <c r="H4" s="11">
        <v>42918.479999999981</v>
      </c>
      <c r="I4" s="10">
        <f>SUM(E4:H4)</f>
        <v>-1671867043.1099999</v>
      </c>
      <c r="J4" s="10">
        <v>-44526005.140000001</v>
      </c>
      <c r="K4" s="10">
        <f>-SUM(F4:H4)</f>
        <v>304180.96999999997</v>
      </c>
      <c r="L4" s="10">
        <f>SUM(B4:D4,I4:K4)</f>
        <v>18809956.939999893</v>
      </c>
      <c r="M4" s="9"/>
      <c r="N4" s="9"/>
      <c r="O4" s="9"/>
    </row>
    <row r="5" spans="1:15" ht="15.5" x14ac:dyDescent="0.35">
      <c r="A5" s="9" t="s">
        <v>19</v>
      </c>
      <c r="B5" s="10">
        <v>15835012.209999565</v>
      </c>
      <c r="C5" s="10"/>
      <c r="D5" s="11">
        <v>8314266.5800000019</v>
      </c>
      <c r="E5" s="11">
        <v>-19069855.880000003</v>
      </c>
      <c r="F5" s="11">
        <v>-1037738.1500000001</v>
      </c>
      <c r="G5" s="11">
        <v>306468.12000000005</v>
      </c>
      <c r="H5" s="11">
        <v>88669.98</v>
      </c>
      <c r="I5" s="10">
        <f>SUM(E5:H5)</f>
        <v>-19712455.93</v>
      </c>
      <c r="J5" s="10">
        <v>7291.07</v>
      </c>
      <c r="K5" s="10">
        <f>-SUM(F5:H5)</f>
        <v>642600.05000000005</v>
      </c>
      <c r="L5" s="10">
        <f t="shared" ref="L5:L11" si="0">SUM(B5:D5,I5:K5)</f>
        <v>5086713.9799995674</v>
      </c>
      <c r="M5" s="9"/>
      <c r="N5" s="9"/>
      <c r="O5" s="9"/>
    </row>
    <row r="6" spans="1:15" ht="15.5" x14ac:dyDescent="0.35">
      <c r="A6" s="9" t="s">
        <v>20</v>
      </c>
      <c r="B6" s="11">
        <v>4598860.1700000009</v>
      </c>
      <c r="C6" s="10"/>
      <c r="D6" s="11">
        <v>3112978.060000001</v>
      </c>
      <c r="E6" s="11">
        <v>-4858543.1399999997</v>
      </c>
      <c r="F6" s="11">
        <v>-482643.49999999994</v>
      </c>
      <c r="G6" s="11">
        <v>141648.76999999996</v>
      </c>
      <c r="H6" s="11">
        <v>39908.419999999976</v>
      </c>
      <c r="I6" s="10">
        <f>SUM(E6:H6)</f>
        <v>-5159629.45</v>
      </c>
      <c r="J6" s="10">
        <v>-67.86</v>
      </c>
      <c r="K6" s="10">
        <f t="shared" ref="K6:K12" si="1">-SUM(F6:H6)</f>
        <v>301086.31</v>
      </c>
      <c r="L6" s="10">
        <f t="shared" si="0"/>
        <v>2853227.2300000023</v>
      </c>
      <c r="M6" s="9"/>
      <c r="N6" s="9"/>
      <c r="O6" s="9"/>
    </row>
    <row r="7" spans="1:15" ht="15.5" x14ac:dyDescent="0.35">
      <c r="A7" s="9" t="s">
        <v>21</v>
      </c>
      <c r="B7" s="10">
        <v>2424766.87</v>
      </c>
      <c r="C7" s="10"/>
      <c r="D7" s="11">
        <v>74514.609999999986</v>
      </c>
      <c r="E7" s="11">
        <v>-1215561.7500000002</v>
      </c>
      <c r="F7" s="11">
        <v>-506206.91</v>
      </c>
      <c r="G7" s="11">
        <v>145081</v>
      </c>
      <c r="H7" s="11">
        <v>40289.919999999969</v>
      </c>
      <c r="I7" s="10">
        <f t="shared" ref="I7:I11" si="2">SUM(E7:H7)</f>
        <v>-1536397.7400000002</v>
      </c>
      <c r="J7" s="10">
        <v>-52.1</v>
      </c>
      <c r="K7" s="10">
        <f>-SUM(F7:H7)</f>
        <v>320835.99</v>
      </c>
      <c r="L7" s="10">
        <f t="shared" si="0"/>
        <v>1283667.6299999999</v>
      </c>
      <c r="M7" s="9"/>
      <c r="N7" s="9"/>
      <c r="O7" s="9"/>
    </row>
    <row r="8" spans="1:15" ht="15.5" x14ac:dyDescent="0.35">
      <c r="A8" s="9" t="s">
        <v>22</v>
      </c>
      <c r="B8" s="10">
        <v>987706.8899999999</v>
      </c>
      <c r="C8" s="10"/>
      <c r="D8" s="11">
        <f>45978.29+84.98</f>
        <v>46063.270000000004</v>
      </c>
      <c r="E8" s="11">
        <f>-606166.5-84.98</f>
        <v>-606251.48</v>
      </c>
      <c r="F8" s="11">
        <v>-292256.99</v>
      </c>
      <c r="G8" s="11">
        <v>80849.190000000046</v>
      </c>
      <c r="H8" s="11">
        <v>22342.990000000005</v>
      </c>
      <c r="I8" s="10">
        <f t="shared" si="2"/>
        <v>-795316.28999999992</v>
      </c>
      <c r="J8" s="10">
        <v>1780.14</v>
      </c>
      <c r="K8" s="10">
        <f>-SUM(F8:H8)</f>
        <v>189064.80999999994</v>
      </c>
      <c r="L8" s="10">
        <f t="shared" si="0"/>
        <v>429298.81999999995</v>
      </c>
      <c r="M8" s="9"/>
      <c r="N8" s="9"/>
      <c r="O8" s="9"/>
    </row>
    <row r="9" spans="1:15" ht="15.5" x14ac:dyDescent="0.35">
      <c r="A9" s="9" t="s">
        <v>23</v>
      </c>
      <c r="B9" s="10">
        <v>352204.01000000018</v>
      </c>
      <c r="C9" s="10"/>
      <c r="D9" s="11">
        <f>-41272+581.84</f>
        <v>-40690.160000000003</v>
      </c>
      <c r="E9" s="11">
        <f>-68725.19-581.84</f>
        <v>-69307.03</v>
      </c>
      <c r="F9" s="11">
        <v>-58030.570000000007</v>
      </c>
      <c r="G9" s="11">
        <v>11698.650000000001</v>
      </c>
      <c r="H9" s="11">
        <v>3222.16</v>
      </c>
      <c r="I9" s="10">
        <f t="shared" si="2"/>
        <v>-112416.79000000001</v>
      </c>
      <c r="J9" s="10">
        <v>-185.19</v>
      </c>
      <c r="K9" s="10">
        <f>-SUM(F9:H9)</f>
        <v>43109.760000000009</v>
      </c>
      <c r="L9" s="10">
        <f t="shared" si="0"/>
        <v>242021.63000000021</v>
      </c>
      <c r="M9" s="9"/>
      <c r="N9" s="9"/>
      <c r="O9" s="9"/>
    </row>
    <row r="10" spans="1:15" ht="15.5" x14ac:dyDescent="0.35">
      <c r="A10" s="9" t="s">
        <v>24</v>
      </c>
      <c r="B10" s="10">
        <v>293648.66000000003</v>
      </c>
      <c r="C10" s="10"/>
      <c r="D10" s="11">
        <f>-42995.21+3.6</f>
        <v>-42991.61</v>
      </c>
      <c r="E10" s="11">
        <f>-35871.8-3.6</f>
        <v>-35875.4</v>
      </c>
      <c r="F10" s="11">
        <v>-50521.43</v>
      </c>
      <c r="G10" s="11">
        <v>10332.560000000009</v>
      </c>
      <c r="H10" s="11">
        <v>2855.1000000000013</v>
      </c>
      <c r="I10" s="10">
        <f t="shared" si="2"/>
        <v>-73209.169999999984</v>
      </c>
      <c r="J10" s="10">
        <v>100.18</v>
      </c>
      <c r="K10" s="10">
        <f>-SUM(F10:H10)</f>
        <v>37333.769999999997</v>
      </c>
      <c r="L10" s="10">
        <f t="shared" si="0"/>
        <v>214881.83000000005</v>
      </c>
      <c r="M10" s="9"/>
      <c r="N10" s="9"/>
      <c r="O10" s="9"/>
    </row>
    <row r="11" spans="1:15" ht="15.5" x14ac:dyDescent="0.35">
      <c r="A11" s="9" t="s">
        <v>25</v>
      </c>
      <c r="B11" s="10">
        <v>152637.60999999993</v>
      </c>
      <c r="C11" s="10"/>
      <c r="D11" s="11">
        <v>-41467.020000000019</v>
      </c>
      <c r="E11" s="11">
        <v>-10219.819999999998</v>
      </c>
      <c r="F11" s="11">
        <v>-10854.990000000002</v>
      </c>
      <c r="G11" s="11">
        <v>2390.6999999999962</v>
      </c>
      <c r="H11" s="11">
        <v>642.01999999999862</v>
      </c>
      <c r="I11" s="10">
        <f t="shared" si="2"/>
        <v>-18042.090000000004</v>
      </c>
      <c r="J11" s="10">
        <v>0</v>
      </c>
      <c r="K11" s="10">
        <f>-SUM(F11:H11)</f>
        <v>7822.2700000000059</v>
      </c>
      <c r="L11" s="10">
        <f t="shared" si="0"/>
        <v>100950.76999999992</v>
      </c>
      <c r="M11" s="9"/>
      <c r="N11" s="9"/>
      <c r="O11" s="9"/>
    </row>
    <row r="12" spans="1:15" ht="15.5" x14ac:dyDescent="0.35">
      <c r="A12" s="9" t="s">
        <v>26</v>
      </c>
      <c r="B12" s="10">
        <f>65027.27+374553.2</f>
        <v>439580.47000000003</v>
      </c>
      <c r="C12" s="10"/>
      <c r="D12" s="10">
        <f>-32962.64-0.95</f>
        <v>-32963.589999999997</v>
      </c>
      <c r="E12" s="10">
        <f>-32217.31+0.95</f>
        <v>-32216.36</v>
      </c>
      <c r="F12" s="11">
        <v>-70086.33</v>
      </c>
      <c r="G12" s="10">
        <v>20709.86</v>
      </c>
      <c r="H12" s="10">
        <v>5348.06</v>
      </c>
      <c r="I12" s="10">
        <f>SUM(E12:H12)</f>
        <v>-76244.77</v>
      </c>
      <c r="J12" s="10">
        <v>0</v>
      </c>
      <c r="K12" s="10">
        <f t="shared" si="1"/>
        <v>44028.41</v>
      </c>
      <c r="L12" s="10">
        <f>SUM(B12:D12,I12:K12)</f>
        <v>374400.52</v>
      </c>
      <c r="M12" s="9"/>
      <c r="N12" s="9"/>
      <c r="O12" s="9"/>
    </row>
    <row r="13" spans="1:15" ht="15.5" x14ac:dyDescent="0.35">
      <c r="A13" s="9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9"/>
      <c r="N13" s="9"/>
      <c r="O13" s="9"/>
    </row>
    <row r="14" spans="1:15" ht="15.5" x14ac:dyDescent="0.35">
      <c r="A14" s="14" t="s">
        <v>27</v>
      </c>
      <c r="B14" s="13"/>
      <c r="C14" s="13"/>
      <c r="D14" s="13">
        <v>0</v>
      </c>
      <c r="E14" s="13"/>
      <c r="F14" s="13"/>
      <c r="G14" s="13"/>
      <c r="H14" s="13"/>
      <c r="I14" s="13">
        <v>0</v>
      </c>
      <c r="J14" s="13"/>
      <c r="K14" s="13"/>
      <c r="L14" s="13"/>
      <c r="M14" s="9"/>
      <c r="N14" s="9"/>
      <c r="O14" s="9"/>
    </row>
    <row r="15" spans="1:15" ht="15.5" x14ac:dyDescent="0.35">
      <c r="A15" s="9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9"/>
      <c r="N15" s="9"/>
      <c r="O15" s="9"/>
    </row>
    <row r="16" spans="1:15" s="3" customFormat="1" ht="16" thickBot="1" x14ac:dyDescent="0.4">
      <c r="A16" s="15" t="s">
        <v>28</v>
      </c>
      <c r="B16" s="16">
        <f t="shared" ref="B16:L16" si="3">SUM(B4:B15)</f>
        <v>25084416.889999568</v>
      </c>
      <c r="C16" s="16">
        <f t="shared" si="3"/>
        <v>1742567682.5999999</v>
      </c>
      <c r="D16" s="16">
        <f t="shared" si="3"/>
        <v>3720851.7600000021</v>
      </c>
      <c r="E16" s="17">
        <f t="shared" si="3"/>
        <v>-1697460693</v>
      </c>
      <c r="F16" s="17">
        <f t="shared" si="3"/>
        <v>-3001027.9400000004</v>
      </c>
      <c r="G16" s="17">
        <f t="shared" si="3"/>
        <v>864768.4700000002</v>
      </c>
      <c r="H16" s="17">
        <f t="shared" si="3"/>
        <v>246197.12999999992</v>
      </c>
      <c r="I16" s="18">
        <f t="shared" si="3"/>
        <v>-1699350755.3399999</v>
      </c>
      <c r="J16" s="18">
        <f t="shared" si="3"/>
        <v>-44517138.899999999</v>
      </c>
      <c r="K16" s="18">
        <f t="shared" si="3"/>
        <v>1890062.3399999999</v>
      </c>
      <c r="L16" s="17">
        <f t="shared" si="3"/>
        <v>29395119.349999458</v>
      </c>
      <c r="M16" s="1"/>
      <c r="N16" s="1"/>
      <c r="O16" s="1"/>
    </row>
    <row r="17" spans="1:15" ht="16" thickTop="1" x14ac:dyDescent="0.35">
      <c r="A17" s="9"/>
      <c r="B17" s="9" t="s">
        <v>29</v>
      </c>
      <c r="C17" s="9" t="s">
        <v>30</v>
      </c>
      <c r="D17" s="9" t="s">
        <v>31</v>
      </c>
      <c r="E17" s="9" t="s">
        <v>32</v>
      </c>
      <c r="F17" s="9" t="s">
        <v>33</v>
      </c>
      <c r="G17" s="9" t="s">
        <v>34</v>
      </c>
      <c r="H17" s="9" t="s">
        <v>35</v>
      </c>
      <c r="I17" s="9"/>
      <c r="J17" s="9" t="s">
        <v>36</v>
      </c>
      <c r="K17" s="9" t="s">
        <v>37</v>
      </c>
      <c r="L17" s="9" t="s">
        <v>38</v>
      </c>
      <c r="M17" s="9"/>
      <c r="N17" s="9"/>
      <c r="O17" s="9"/>
    </row>
    <row r="18" spans="1:15" ht="15.5" x14ac:dyDescent="0.35">
      <c r="A18" s="9"/>
      <c r="C18" s="13"/>
      <c r="D18" s="9"/>
      <c r="E18" s="9"/>
      <c r="F18" s="9"/>
      <c r="G18" s="9"/>
      <c r="H18" s="9"/>
      <c r="I18" s="9"/>
      <c r="J18" s="1" t="s">
        <v>39</v>
      </c>
      <c r="K18" s="9"/>
      <c r="L18" s="19">
        <f>'[1]25-26 Certified Tax Collections'!J24</f>
        <v>29395119.320000056</v>
      </c>
      <c r="M18" s="9"/>
      <c r="N18" s="9"/>
      <c r="O18" s="9"/>
    </row>
    <row r="19" spans="1:15" ht="15.5" x14ac:dyDescent="0.35">
      <c r="A19" s="9"/>
      <c r="B19" s="20"/>
      <c r="C19" s="20">
        <f>C4-'25-26 Certified Tax Collections'!B7</f>
        <v>0</v>
      </c>
      <c r="D19" s="20"/>
      <c r="E19" s="20">
        <f>E16+'25-26 Certified Tax Collections'!J23</f>
        <v>0</v>
      </c>
      <c r="F19" s="20"/>
      <c r="G19" s="20"/>
      <c r="H19" s="20"/>
      <c r="I19" s="9"/>
      <c r="J19" s="1"/>
      <c r="K19" s="20"/>
      <c r="L19" s="9"/>
      <c r="M19" s="9"/>
      <c r="N19" s="9"/>
      <c r="O19" s="9"/>
    </row>
    <row r="20" spans="1:15" ht="16" thickBot="1" x14ac:dyDescent="0.4">
      <c r="A20" s="9"/>
      <c r="B20" s="9"/>
      <c r="C20" s="9"/>
      <c r="D20" s="9"/>
      <c r="E20" s="9"/>
      <c r="F20" s="9"/>
      <c r="G20" s="9"/>
      <c r="H20" s="9"/>
      <c r="I20" s="9"/>
      <c r="J20" s="1" t="s">
        <v>40</v>
      </c>
      <c r="K20" s="9"/>
      <c r="L20" s="21">
        <f>L16-L18</f>
        <v>2.9999401420354843E-2</v>
      </c>
      <c r="M20" s="9"/>
      <c r="N20" s="9"/>
      <c r="O20" s="9"/>
    </row>
    <row r="21" spans="1:15" ht="16" thickTop="1" x14ac:dyDescent="0.35">
      <c r="A21" s="2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15.5" x14ac:dyDescent="0.35">
      <c r="A22" s="22"/>
      <c r="B22" s="13"/>
      <c r="C22" s="13"/>
      <c r="D22" s="13"/>
      <c r="E22" s="13"/>
      <c r="F22" s="13"/>
      <c r="G22" s="13"/>
      <c r="H22" s="13"/>
      <c r="I22" s="9"/>
      <c r="J22" s="9"/>
      <c r="K22" s="9"/>
      <c r="L22" s="9"/>
      <c r="M22" s="9"/>
      <c r="N22" s="9"/>
      <c r="O22" s="9"/>
    </row>
    <row r="23" spans="1:15" ht="15.5" x14ac:dyDescent="0.35">
      <c r="A23" s="23"/>
      <c r="B23" s="24"/>
      <c r="C23" s="24"/>
      <c r="D23" s="24"/>
      <c r="E23" s="24"/>
      <c r="F23" s="24"/>
      <c r="G23" s="24"/>
      <c r="H23" s="24"/>
      <c r="I23" s="25"/>
      <c r="J23" s="25"/>
      <c r="K23" s="26"/>
      <c r="L23" s="25"/>
      <c r="M23" s="9"/>
      <c r="N23" s="9"/>
      <c r="O23" s="9"/>
    </row>
    <row r="24" spans="1:15" ht="15.5" x14ac:dyDescent="0.35">
      <c r="A24" s="2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15.5" x14ac:dyDescent="0.35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15.5" x14ac:dyDescent="0.35">
      <c r="A26" s="22"/>
      <c r="B26" s="2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5.5" x14ac:dyDescent="0.35">
      <c r="A27" s="22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5.5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5" customHeight="1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15" customHeight="1" x14ac:dyDescent="0.3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15" customHeight="1" x14ac:dyDescent="0.3"/>
    <row r="32" spans="1:15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57" spans="1:1" ht="15.5" x14ac:dyDescent="0.35">
      <c r="A57" s="9" t="str">
        <f ca="1">CELL("filename")</f>
        <v>https://washcoor.sharepoint.com/sites/FinanceInt/Report/Shared Documents/Audit FY2025-26/110 Receivables/105 Property &amp; Other Taxes/00 Tax Payment to Jurisditions 25-26/[00 FY 2025-26 Property Tax District Receivables Summary Report.xlsx]Total Taxes Receivable</v>
      </c>
    </row>
  </sheetData>
  <pageMargins left="0.25" right="0.25" top="1.25" bottom="0.5" header="0.15" footer="0.25"/>
  <pageSetup scale="59" fitToHeight="0" orientation="landscape" r:id="rId1"/>
  <headerFooter alignWithMargins="0">
    <oddHeader>&amp;C&amp;"Calibri,Bold"WASHINGTON COUNTY, OREGON
Taxes Receivable
at June 30, 2023
&amp;A</oddHeader>
    <oddFooter>&amp;L&amp;"Calibri,Regular"Printed on: &amp;D, &amp;T&amp;R&amp;"Calibri,Regular"Page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076AF-6B31-4CDE-90FB-07313C55DCD6}">
  <dimension ref="A1:S51"/>
  <sheetViews>
    <sheetView zoomScaleNormal="100" workbookViewId="0">
      <selection activeCell="L36" sqref="L36"/>
    </sheetView>
  </sheetViews>
  <sheetFormatPr defaultColWidth="9.08984375" defaultRowHeight="12.5" x14ac:dyDescent="0.25"/>
  <cols>
    <col min="1" max="1" width="71.6328125" style="30" customWidth="1"/>
    <col min="2" max="9" width="16.6328125" style="30" customWidth="1"/>
    <col min="10" max="10" width="22.453125" style="30" customWidth="1"/>
    <col min="11" max="11" width="9.08984375" style="29"/>
    <col min="12" max="16" width="9.08984375" style="30"/>
    <col min="17" max="17" width="13.81640625" style="30" bestFit="1" customWidth="1"/>
    <col min="18" max="18" width="9.08984375" style="30"/>
    <col min="19" max="19" width="13.453125" style="30" bestFit="1" customWidth="1"/>
    <col min="20" max="16384" width="9.08984375" style="30"/>
  </cols>
  <sheetData>
    <row r="1" spans="1:11" ht="18" x14ac:dyDescent="0.4">
      <c r="A1" s="75" t="s">
        <v>41</v>
      </c>
      <c r="B1" s="75"/>
      <c r="C1" s="75"/>
      <c r="D1" s="75"/>
      <c r="E1" s="75"/>
      <c r="F1" s="75"/>
      <c r="G1" s="75"/>
      <c r="H1" s="76"/>
      <c r="I1" s="27" t="s">
        <v>42</v>
      </c>
      <c r="J1" s="28"/>
    </row>
    <row r="2" spans="1:11" x14ac:dyDescent="0.25">
      <c r="I2" s="31" t="s">
        <v>43</v>
      </c>
      <c r="J2" s="32"/>
    </row>
    <row r="3" spans="1:11" x14ac:dyDescent="0.25">
      <c r="A3" s="33" t="s">
        <v>44</v>
      </c>
      <c r="B3" s="34"/>
      <c r="C3" s="34"/>
      <c r="D3" s="34"/>
      <c r="E3" s="34"/>
      <c r="F3" s="34"/>
      <c r="G3" s="34"/>
      <c r="H3" s="34"/>
      <c r="I3" s="35"/>
      <c r="J3" s="32"/>
    </row>
    <row r="4" spans="1:11" ht="13" thickBot="1" x14ac:dyDescent="0.3">
      <c r="I4" s="36"/>
      <c r="J4" s="37"/>
    </row>
    <row r="5" spans="1:11" ht="16.75" customHeight="1" x14ac:dyDescent="0.35">
      <c r="A5" s="38" t="s">
        <v>45</v>
      </c>
      <c r="B5" s="39" t="s">
        <v>18</v>
      </c>
      <c r="C5" s="39" t="s">
        <v>19</v>
      </c>
      <c r="D5" s="39" t="s">
        <v>20</v>
      </c>
      <c r="E5" s="39" t="s">
        <v>21</v>
      </c>
      <c r="F5" s="39" t="s">
        <v>22</v>
      </c>
      <c r="G5" s="39" t="s">
        <v>23</v>
      </c>
      <c r="H5" s="39" t="s">
        <v>24</v>
      </c>
      <c r="I5" s="39" t="s">
        <v>46</v>
      </c>
      <c r="J5" s="40" t="s">
        <v>47</v>
      </c>
    </row>
    <row r="6" spans="1:11" ht="16.75" customHeight="1" x14ac:dyDescent="0.35">
      <c r="A6" s="41" t="s">
        <v>48</v>
      </c>
      <c r="B6" s="42"/>
      <c r="C6" s="42"/>
      <c r="D6" s="42"/>
      <c r="E6" s="42"/>
      <c r="F6" s="42"/>
      <c r="G6" s="42"/>
      <c r="H6" s="42"/>
      <c r="I6" s="42"/>
      <c r="J6" s="43"/>
    </row>
    <row r="7" spans="1:11" ht="15" customHeight="1" x14ac:dyDescent="0.25">
      <c r="A7" s="44" t="s">
        <v>49</v>
      </c>
      <c r="B7" s="45">
        <v>1742567682.5999999</v>
      </c>
      <c r="C7" s="46"/>
      <c r="D7" s="46"/>
      <c r="E7" s="46"/>
      <c r="F7" s="46"/>
      <c r="G7" s="46"/>
      <c r="H7" s="46"/>
      <c r="I7" s="46"/>
      <c r="J7" s="47"/>
    </row>
    <row r="8" spans="1:11" ht="15" customHeight="1" x14ac:dyDescent="0.25">
      <c r="A8" s="44" t="s">
        <v>50</v>
      </c>
      <c r="B8" s="45">
        <v>1586061876.22</v>
      </c>
      <c r="C8" s="46"/>
      <c r="D8" s="46"/>
      <c r="E8" s="46"/>
      <c r="F8" s="46"/>
      <c r="G8" s="46"/>
      <c r="H8" s="46"/>
      <c r="I8" s="46"/>
      <c r="J8" s="48">
        <f>B8</f>
        <v>1586061876.22</v>
      </c>
    </row>
    <row r="9" spans="1:11" ht="15" customHeight="1" x14ac:dyDescent="0.25">
      <c r="A9" s="44" t="s">
        <v>51</v>
      </c>
      <c r="B9" s="45">
        <v>93435652.920000002</v>
      </c>
      <c r="C9" s="46"/>
      <c r="D9" s="46"/>
      <c r="E9" s="46"/>
      <c r="F9" s="46"/>
      <c r="G9" s="46"/>
      <c r="H9" s="46"/>
      <c r="I9" s="46"/>
      <c r="J9" s="48">
        <f>B9</f>
        <v>93435652.920000002</v>
      </c>
    </row>
    <row r="10" spans="1:11" ht="15" customHeight="1" x14ac:dyDescent="0.25">
      <c r="A10" s="44" t="s">
        <v>52</v>
      </c>
      <c r="B10" s="45">
        <v>60680479.5</v>
      </c>
      <c r="C10" s="46"/>
      <c r="D10" s="46"/>
      <c r="E10" s="46"/>
      <c r="F10" s="46"/>
      <c r="G10" s="46"/>
      <c r="H10" s="46"/>
      <c r="I10" s="46"/>
      <c r="J10" s="48">
        <f>B10</f>
        <v>60680479.5</v>
      </c>
    </row>
    <row r="11" spans="1:11" ht="15" customHeight="1" x14ac:dyDescent="0.25">
      <c r="A11" s="44" t="s">
        <v>53</v>
      </c>
      <c r="B11" s="45">
        <v>2389673.96</v>
      </c>
      <c r="C11" s="46"/>
      <c r="D11" s="46"/>
      <c r="E11" s="46"/>
      <c r="F11" s="46"/>
      <c r="G11" s="46"/>
      <c r="H11" s="46"/>
      <c r="I11" s="46"/>
      <c r="J11" s="48">
        <f>B11</f>
        <v>2389673.96</v>
      </c>
    </row>
    <row r="12" spans="1:11" ht="15" customHeight="1" x14ac:dyDescent="0.25">
      <c r="A12" s="44" t="s">
        <v>54</v>
      </c>
      <c r="B12" s="45">
        <f>SUM(B8:B11)</f>
        <v>1742567682.6000001</v>
      </c>
      <c r="C12" s="46"/>
      <c r="D12" s="46"/>
      <c r="E12" s="46"/>
      <c r="F12" s="46"/>
      <c r="G12" s="46"/>
      <c r="H12" s="46"/>
      <c r="I12" s="46"/>
      <c r="J12" s="48">
        <f>SUM(J8:J11)</f>
        <v>1742567682.6000001</v>
      </c>
      <c r="K12" s="49" t="s">
        <v>30</v>
      </c>
    </row>
    <row r="13" spans="1:11" ht="15" customHeight="1" x14ac:dyDescent="0.25">
      <c r="A13" s="44" t="s">
        <v>55</v>
      </c>
      <c r="B13" s="50"/>
      <c r="C13" s="51">
        <v>15835012.210000001</v>
      </c>
      <c r="D13" s="51">
        <v>4598860.17</v>
      </c>
      <c r="E13" s="51">
        <v>2424766.87</v>
      </c>
      <c r="F13" s="51">
        <v>987706.89</v>
      </c>
      <c r="G13" s="51">
        <v>352204.01</v>
      </c>
      <c r="H13" s="51">
        <v>293648.65999999997</v>
      </c>
      <c r="I13" s="51">
        <v>592218.05000000005</v>
      </c>
      <c r="J13" s="48">
        <f>SUM(C13:I13)</f>
        <v>25084416.860000007</v>
      </c>
      <c r="K13" s="49" t="s">
        <v>29</v>
      </c>
    </row>
    <row r="14" spans="1:11" s="56" customFormat="1" ht="15" customHeight="1" x14ac:dyDescent="0.25">
      <c r="A14" s="52" t="s">
        <v>56</v>
      </c>
      <c r="B14" s="53">
        <v>568669.24</v>
      </c>
      <c r="C14" s="53">
        <v>0</v>
      </c>
      <c r="D14" s="53">
        <v>5623.29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4">
        <f t="shared" ref="J14:J37" si="0">SUM(B14:I14)</f>
        <v>574292.53</v>
      </c>
      <c r="K14" s="55" t="s">
        <v>57</v>
      </c>
    </row>
    <row r="15" spans="1:11" ht="15" customHeight="1" x14ac:dyDescent="0.3">
      <c r="A15" s="57" t="s">
        <v>58</v>
      </c>
      <c r="B15" s="51">
        <f>SUM(B12:B14)</f>
        <v>1743136351.8400002</v>
      </c>
      <c r="C15" s="51">
        <f>SUM(C13:C14)</f>
        <v>15835012.210000001</v>
      </c>
      <c r="D15" s="51">
        <f t="shared" ref="D15:I15" si="1">SUM(D13:D14)</f>
        <v>4604483.46</v>
      </c>
      <c r="E15" s="51">
        <f t="shared" si="1"/>
        <v>2424766.87</v>
      </c>
      <c r="F15" s="51">
        <f t="shared" si="1"/>
        <v>987706.89</v>
      </c>
      <c r="G15" s="51">
        <f t="shared" si="1"/>
        <v>352204.01</v>
      </c>
      <c r="H15" s="51">
        <f t="shared" si="1"/>
        <v>293648.65999999997</v>
      </c>
      <c r="I15" s="51">
        <f t="shared" si="1"/>
        <v>592218.05000000005</v>
      </c>
      <c r="J15" s="48">
        <f t="shared" si="0"/>
        <v>1768226391.9900002</v>
      </c>
    </row>
    <row r="16" spans="1:11" ht="15" customHeight="1" x14ac:dyDescent="0.25">
      <c r="A16" s="44" t="s">
        <v>59</v>
      </c>
      <c r="B16" s="51">
        <v>750.51</v>
      </c>
      <c r="C16" s="51">
        <v>2221.85</v>
      </c>
      <c r="D16" s="51">
        <v>1150.6099999999999</v>
      </c>
      <c r="E16" s="51">
        <v>868.2</v>
      </c>
      <c r="F16" s="51">
        <v>3170.33</v>
      </c>
      <c r="G16" s="51">
        <v>1896.88</v>
      </c>
      <c r="H16" s="51">
        <v>9601.27</v>
      </c>
      <c r="I16" s="51">
        <v>71078.02</v>
      </c>
      <c r="J16" s="48">
        <f t="shared" si="0"/>
        <v>90737.670000000013</v>
      </c>
    </row>
    <row r="17" spans="1:19" ht="15" customHeight="1" x14ac:dyDescent="0.25">
      <c r="A17" s="44" t="s">
        <v>60</v>
      </c>
      <c r="B17" s="51">
        <v>7569.96</v>
      </c>
      <c r="C17" s="51">
        <v>4617.01</v>
      </c>
      <c r="D17" s="51">
        <v>4364.82</v>
      </c>
      <c r="E17" s="51">
        <v>4236.3900000000003</v>
      </c>
      <c r="F17" s="51">
        <v>4102.5200000000004</v>
      </c>
      <c r="G17" s="51">
        <v>3990.9</v>
      </c>
      <c r="H17" s="51">
        <v>3785.44</v>
      </c>
      <c r="I17" s="51">
        <v>3352.59</v>
      </c>
      <c r="J17" s="48">
        <f t="shared" si="0"/>
        <v>36019.630000000005</v>
      </c>
    </row>
    <row r="18" spans="1:19" ht="15" customHeight="1" x14ac:dyDescent="0.25">
      <c r="A18" s="44" t="s">
        <v>61</v>
      </c>
      <c r="B18" s="51">
        <v>0</v>
      </c>
      <c r="C18" s="51">
        <v>4119.5200000000004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48">
        <f t="shared" si="0"/>
        <v>4119.5200000000004</v>
      </c>
    </row>
    <row r="19" spans="1:19" ht="15" customHeight="1" x14ac:dyDescent="0.25">
      <c r="A19" s="44" t="s">
        <v>62</v>
      </c>
      <c r="B19" s="51">
        <v>8229207.1500000004</v>
      </c>
      <c r="C19" s="45">
        <v>-8325224.96</v>
      </c>
      <c r="D19" s="45">
        <v>-3112870.2</v>
      </c>
      <c r="E19" s="45">
        <v>-79619.199999999997</v>
      </c>
      <c r="F19" s="45">
        <v>-53336.12</v>
      </c>
      <c r="G19" s="45">
        <v>34802.379999999997</v>
      </c>
      <c r="H19" s="45">
        <v>29604.9</v>
      </c>
      <c r="I19" s="45">
        <v>0</v>
      </c>
      <c r="J19" s="48">
        <f t="shared" si="0"/>
        <v>-3277436.0500000003</v>
      </c>
    </row>
    <row r="20" spans="1:19" s="56" customFormat="1" ht="15" customHeight="1" x14ac:dyDescent="0.25">
      <c r="A20" s="52" t="s">
        <v>63</v>
      </c>
      <c r="B20" s="53">
        <f>SUM(B16:B19)</f>
        <v>8237527.6200000001</v>
      </c>
      <c r="C20" s="58">
        <f t="shared" ref="C20:I20" si="2">SUM(C16:C19)</f>
        <v>-8314266.5800000001</v>
      </c>
      <c r="D20" s="58">
        <f>SUM(D16:D19)</f>
        <v>-3107354.77</v>
      </c>
      <c r="E20" s="58">
        <f>SUM(E16:E19)</f>
        <v>-74514.61</v>
      </c>
      <c r="F20" s="58">
        <f t="shared" si="2"/>
        <v>-46063.270000000004</v>
      </c>
      <c r="G20" s="58">
        <f t="shared" si="2"/>
        <v>40690.159999999996</v>
      </c>
      <c r="H20" s="58">
        <f t="shared" si="2"/>
        <v>42991.61</v>
      </c>
      <c r="I20" s="58">
        <f t="shared" si="2"/>
        <v>74430.61</v>
      </c>
      <c r="J20" s="54">
        <f>SUM(B20:I20)</f>
        <v>-3146559.23</v>
      </c>
      <c r="K20" s="55" t="s">
        <v>64</v>
      </c>
    </row>
    <row r="21" spans="1:19" ht="15" customHeight="1" x14ac:dyDescent="0.3">
      <c r="A21" s="57" t="s">
        <v>65</v>
      </c>
      <c r="B21" s="51">
        <f>B15-B20</f>
        <v>1734898824.2200003</v>
      </c>
      <c r="C21" s="45">
        <f t="shared" ref="C21:I21" si="3">C15-C20</f>
        <v>24149278.789999999</v>
      </c>
      <c r="D21" s="45">
        <f t="shared" si="3"/>
        <v>7711838.2300000004</v>
      </c>
      <c r="E21" s="45">
        <f t="shared" si="3"/>
        <v>2499281.48</v>
      </c>
      <c r="F21" s="45">
        <f t="shared" si="3"/>
        <v>1033770.16</v>
      </c>
      <c r="G21" s="45">
        <f t="shared" si="3"/>
        <v>311513.85000000003</v>
      </c>
      <c r="H21" s="45">
        <f t="shared" si="3"/>
        <v>250657.05</v>
      </c>
      <c r="I21" s="45">
        <f t="shared" si="3"/>
        <v>517787.44000000006</v>
      </c>
      <c r="J21" s="48">
        <f t="shared" si="0"/>
        <v>1771372951.2200003</v>
      </c>
      <c r="K21" s="49"/>
    </row>
    <row r="22" spans="1:19" ht="15" customHeight="1" x14ac:dyDescent="0.25">
      <c r="A22" s="44" t="s">
        <v>66</v>
      </c>
      <c r="B22" s="51">
        <v>44526005.140000001</v>
      </c>
      <c r="C22" s="45">
        <v>-7291.07</v>
      </c>
      <c r="D22" s="45">
        <v>67.86</v>
      </c>
      <c r="E22" s="45">
        <v>52.1</v>
      </c>
      <c r="F22" s="45">
        <v>-1780.14</v>
      </c>
      <c r="G22" s="45">
        <v>185.19</v>
      </c>
      <c r="H22" s="45">
        <v>-100.18</v>
      </c>
      <c r="I22" s="45">
        <v>0</v>
      </c>
      <c r="J22" s="48">
        <f t="shared" si="0"/>
        <v>44517138.899999999</v>
      </c>
      <c r="K22" s="49" t="s">
        <v>36</v>
      </c>
    </row>
    <row r="23" spans="1:19" ht="15" customHeight="1" x14ac:dyDescent="0.25">
      <c r="A23" s="44" t="s">
        <v>67</v>
      </c>
      <c r="B23" s="51">
        <v>1671562862.1400001</v>
      </c>
      <c r="C23" s="51">
        <v>19069855.879999999</v>
      </c>
      <c r="D23" s="51">
        <v>4858543.1399999997</v>
      </c>
      <c r="E23" s="51">
        <v>1215561.75</v>
      </c>
      <c r="F23" s="51">
        <v>606251.48</v>
      </c>
      <c r="G23" s="51">
        <v>69307.03</v>
      </c>
      <c r="H23" s="51">
        <v>35875.4</v>
      </c>
      <c r="I23" s="51">
        <v>42436.18</v>
      </c>
      <c r="J23" s="48">
        <f t="shared" si="0"/>
        <v>1697460693.0000005</v>
      </c>
      <c r="K23" s="49" t="s">
        <v>32</v>
      </c>
    </row>
    <row r="24" spans="1:19" ht="15" customHeight="1" x14ac:dyDescent="0.3">
      <c r="A24" s="57" t="s">
        <v>68</v>
      </c>
      <c r="B24" s="59">
        <f>B21-B22-B23</f>
        <v>18809956.940000057</v>
      </c>
      <c r="C24" s="59">
        <f t="shared" ref="C24:I24" si="4">C21-C22-C23</f>
        <v>5086713.9800000004</v>
      </c>
      <c r="D24" s="59">
        <f t="shared" si="4"/>
        <v>2853227.2300000004</v>
      </c>
      <c r="E24" s="59">
        <f t="shared" si="4"/>
        <v>1283667.6299999999</v>
      </c>
      <c r="F24" s="59">
        <f t="shared" si="4"/>
        <v>429298.82000000007</v>
      </c>
      <c r="G24" s="59">
        <f t="shared" si="4"/>
        <v>242021.63000000003</v>
      </c>
      <c r="H24" s="59">
        <f t="shared" si="4"/>
        <v>214881.83</v>
      </c>
      <c r="I24" s="59">
        <f t="shared" si="4"/>
        <v>475351.26000000007</v>
      </c>
      <c r="J24" s="60">
        <f>SUM(B24:I24)</f>
        <v>29395119.320000056</v>
      </c>
      <c r="K24" s="49" t="s">
        <v>38</v>
      </c>
    </row>
    <row r="25" spans="1:19" ht="15" customHeight="1" x14ac:dyDescent="0.25">
      <c r="A25" s="44" t="s">
        <v>69</v>
      </c>
      <c r="B25" s="61">
        <f>1-B24/B21</f>
        <v>0.98915789400661047</v>
      </c>
      <c r="C25" s="51">
        <f t="shared" ref="C25:H25" si="5">1-C24/C21</f>
        <v>0.78936373113940106</v>
      </c>
      <c r="D25" s="51">
        <f t="shared" si="5"/>
        <v>0.63001982861873385</v>
      </c>
      <c r="E25" s="51">
        <f t="shared" si="5"/>
        <v>0.48638533103522219</v>
      </c>
      <c r="F25" s="51">
        <f t="shared" si="5"/>
        <v>0.58472508047630234</v>
      </c>
      <c r="G25" s="51">
        <f t="shared" si="5"/>
        <v>0.22307907016012285</v>
      </c>
      <c r="H25" s="51">
        <f t="shared" si="5"/>
        <v>0.14272576813618454</v>
      </c>
      <c r="I25" s="50"/>
      <c r="J25" s="43"/>
    </row>
    <row r="26" spans="1:19" ht="15" customHeight="1" x14ac:dyDescent="0.35">
      <c r="A26" s="41" t="s">
        <v>70</v>
      </c>
      <c r="B26" s="50"/>
      <c r="C26" s="50"/>
      <c r="D26" s="50"/>
      <c r="E26" s="50"/>
      <c r="F26" s="50"/>
      <c r="G26" s="50"/>
      <c r="H26" s="50"/>
      <c r="I26" s="50"/>
      <c r="J26" s="43"/>
    </row>
    <row r="27" spans="1:19" ht="15" customHeight="1" x14ac:dyDescent="0.25">
      <c r="A27" s="44" t="s">
        <v>71</v>
      </c>
      <c r="B27" s="51">
        <v>16718482.85</v>
      </c>
      <c r="C27" s="51">
        <v>4357620.41</v>
      </c>
      <c r="D27" s="51">
        <v>2273260.7000000002</v>
      </c>
      <c r="E27" s="51">
        <v>906203.36</v>
      </c>
      <c r="F27" s="51">
        <v>130764.61</v>
      </c>
      <c r="G27" s="51">
        <v>67892.11</v>
      </c>
      <c r="H27" s="51">
        <v>33435.26</v>
      </c>
      <c r="I27" s="51">
        <v>150737.69</v>
      </c>
      <c r="J27" s="48">
        <f t="shared" si="0"/>
        <v>24638396.989999998</v>
      </c>
    </row>
    <row r="28" spans="1:19" ht="15" customHeight="1" x14ac:dyDescent="0.25">
      <c r="A28" s="44" t="s">
        <v>72</v>
      </c>
      <c r="B28" s="51">
        <v>1829078.82</v>
      </c>
      <c r="C28" s="51">
        <v>624270.16</v>
      </c>
      <c r="D28" s="51">
        <v>510134.49</v>
      </c>
      <c r="E28" s="51">
        <v>313024.78999999998</v>
      </c>
      <c r="F28" s="51">
        <v>250618.34</v>
      </c>
      <c r="G28" s="51">
        <v>131556.95000000001</v>
      </c>
      <c r="H28" s="51">
        <v>146888.62</v>
      </c>
      <c r="I28" s="51">
        <v>220945.94</v>
      </c>
      <c r="J28" s="48">
        <f t="shared" si="0"/>
        <v>4026518.11</v>
      </c>
    </row>
    <row r="29" spans="1:19" ht="15" customHeight="1" x14ac:dyDescent="0.25">
      <c r="A29" s="44" t="s">
        <v>73</v>
      </c>
      <c r="B29" s="51">
        <v>64308.99</v>
      </c>
      <c r="C29" s="51">
        <v>6223.1</v>
      </c>
      <c r="D29" s="51">
        <v>1562.12</v>
      </c>
      <c r="E29" s="51">
        <v>19295.59</v>
      </c>
      <c r="F29" s="51">
        <v>19183.810000000001</v>
      </c>
      <c r="G29" s="51">
        <v>19204.66</v>
      </c>
      <c r="H29" s="51">
        <v>17351.45</v>
      </c>
      <c r="I29" s="51">
        <v>6263.01</v>
      </c>
      <c r="J29" s="48">
        <f t="shared" si="0"/>
        <v>153392.73000000001</v>
      </c>
    </row>
    <row r="30" spans="1:19" ht="15" customHeight="1" x14ac:dyDescent="0.25">
      <c r="A30" s="44" t="s">
        <v>74</v>
      </c>
      <c r="B30" s="51">
        <v>198086.28</v>
      </c>
      <c r="C30" s="51">
        <v>98600.31</v>
      </c>
      <c r="D30" s="51">
        <v>68269.919999999998</v>
      </c>
      <c r="E30" s="51">
        <v>45143.89</v>
      </c>
      <c r="F30" s="51">
        <v>28732.06</v>
      </c>
      <c r="G30" s="51">
        <v>23367.91</v>
      </c>
      <c r="H30" s="51">
        <v>17206.5</v>
      </c>
      <c r="I30" s="51">
        <v>97404.62</v>
      </c>
      <c r="J30" s="48">
        <f t="shared" si="0"/>
        <v>576811.49</v>
      </c>
    </row>
    <row r="31" spans="1:19" ht="15" customHeight="1" x14ac:dyDescent="0.3">
      <c r="A31" s="57" t="s">
        <v>75</v>
      </c>
      <c r="B31" s="59">
        <f>SUM(B27:B30)</f>
        <v>18809956.939999998</v>
      </c>
      <c r="C31" s="59">
        <f t="shared" ref="C31:I31" si="6">SUM(C27:C30)</f>
        <v>5086713.9799999995</v>
      </c>
      <c r="D31" s="59">
        <f t="shared" si="6"/>
        <v>2853227.2300000004</v>
      </c>
      <c r="E31" s="59">
        <f t="shared" si="6"/>
        <v>1283667.6299999999</v>
      </c>
      <c r="F31" s="59">
        <f t="shared" si="6"/>
        <v>429298.82</v>
      </c>
      <c r="G31" s="59">
        <f t="shared" si="6"/>
        <v>242021.63</v>
      </c>
      <c r="H31" s="59">
        <f t="shared" si="6"/>
        <v>214881.83000000002</v>
      </c>
      <c r="I31" s="59">
        <f t="shared" si="6"/>
        <v>475351.26</v>
      </c>
      <c r="J31" s="60">
        <f t="shared" si="0"/>
        <v>29395119.319999997</v>
      </c>
    </row>
    <row r="32" spans="1:19" ht="15" customHeight="1" x14ac:dyDescent="0.25">
      <c r="A32" s="44" t="s">
        <v>76</v>
      </c>
      <c r="B32" s="51">
        <v>6238276.75</v>
      </c>
      <c r="C32" s="51">
        <v>2386086.52</v>
      </c>
      <c r="D32" s="51">
        <v>360838.03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73">
        <f t="shared" si="0"/>
        <v>8985201.2999999989</v>
      </c>
      <c r="K32" s="49" t="s">
        <v>77</v>
      </c>
      <c r="L32" s="62"/>
      <c r="M32" s="62"/>
      <c r="N32" s="62"/>
      <c r="O32" s="62"/>
      <c r="Q32" s="63"/>
      <c r="S32" s="63"/>
    </row>
    <row r="33" spans="1:11" ht="15" customHeight="1" x14ac:dyDescent="0.25">
      <c r="A33" s="44" t="s">
        <v>78</v>
      </c>
      <c r="B33" s="51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48">
        <f t="shared" si="0"/>
        <v>0</v>
      </c>
    </row>
    <row r="34" spans="1:11" ht="15" customHeight="1" x14ac:dyDescent="0.25">
      <c r="A34" s="44" t="s">
        <v>79</v>
      </c>
      <c r="B34" s="51">
        <v>145589.62</v>
      </c>
      <c r="C34" s="51">
        <v>306468.12</v>
      </c>
      <c r="D34" s="51">
        <v>141648.76999999999</v>
      </c>
      <c r="E34" s="51">
        <v>145081</v>
      </c>
      <c r="F34" s="51">
        <v>80849.36</v>
      </c>
      <c r="G34" s="51">
        <v>11698.95</v>
      </c>
      <c r="H34" s="51">
        <v>10332.700000000001</v>
      </c>
      <c r="I34" s="51">
        <v>23100.76</v>
      </c>
      <c r="J34" s="48">
        <f t="shared" si="0"/>
        <v>864769.27999999991</v>
      </c>
      <c r="K34" s="49" t="s">
        <v>80</v>
      </c>
    </row>
    <row r="35" spans="1:11" ht="15" customHeight="1" x14ac:dyDescent="0.25">
      <c r="A35" s="44" t="s">
        <v>81</v>
      </c>
      <c r="B35" s="51">
        <v>42918.48</v>
      </c>
      <c r="C35" s="51">
        <v>88669.98</v>
      </c>
      <c r="D35" s="51">
        <v>39908.42</v>
      </c>
      <c r="E35" s="51">
        <v>40289.919999999998</v>
      </c>
      <c r="F35" s="51">
        <v>22343.02</v>
      </c>
      <c r="G35" s="51">
        <v>3222.24</v>
      </c>
      <c r="H35" s="51">
        <v>2855.15</v>
      </c>
      <c r="I35" s="51">
        <v>5990.11</v>
      </c>
      <c r="J35" s="48">
        <f t="shared" si="0"/>
        <v>246197.31999999995</v>
      </c>
      <c r="K35" s="49" t="s">
        <v>82</v>
      </c>
    </row>
    <row r="36" spans="1:11" ht="15" customHeight="1" x14ac:dyDescent="0.25">
      <c r="A36" s="44" t="s">
        <v>83</v>
      </c>
      <c r="B36" s="64">
        <v>304180.96999999997</v>
      </c>
      <c r="C36" s="74">
        <v>642600.05000000005</v>
      </c>
      <c r="D36" s="64">
        <v>301086.31</v>
      </c>
      <c r="E36" s="64">
        <v>320835.99</v>
      </c>
      <c r="F36" s="64">
        <v>189065.17</v>
      </c>
      <c r="G36" s="64">
        <v>43110.42</v>
      </c>
      <c r="H36" s="64">
        <v>37334.050000000003</v>
      </c>
      <c r="I36" s="64">
        <v>51851.06</v>
      </c>
      <c r="J36" s="48">
        <f t="shared" si="0"/>
        <v>1890064.02</v>
      </c>
      <c r="K36" s="49" t="s">
        <v>84</v>
      </c>
    </row>
    <row r="37" spans="1:11" ht="15" customHeight="1" thickBot="1" x14ac:dyDescent="0.3">
      <c r="A37" s="65" t="s">
        <v>85</v>
      </c>
      <c r="B37" s="66">
        <v>17188.02</v>
      </c>
      <c r="C37" s="66">
        <v>28148.26</v>
      </c>
      <c r="D37" s="66">
        <v>10269.26</v>
      </c>
      <c r="E37" s="66">
        <v>4790.0600000000004</v>
      </c>
      <c r="F37" s="66">
        <v>6359.79</v>
      </c>
      <c r="G37" s="66">
        <v>4664</v>
      </c>
      <c r="H37" s="66">
        <v>2272.2800000000002</v>
      </c>
      <c r="I37" s="66">
        <v>0</v>
      </c>
      <c r="J37" s="67">
        <f t="shared" si="0"/>
        <v>73691.67</v>
      </c>
      <c r="K37" s="49"/>
    </row>
    <row r="38" spans="1:11" x14ac:dyDescent="0.25">
      <c r="A38" s="68"/>
      <c r="I38" s="69" t="s">
        <v>86</v>
      </c>
      <c r="J38" s="70" t="s">
        <v>87</v>
      </c>
      <c r="K38" s="49"/>
    </row>
    <row r="39" spans="1:11" x14ac:dyDescent="0.25">
      <c r="A39" s="77" t="s">
        <v>88</v>
      </c>
      <c r="B39" s="77"/>
      <c r="C39" s="77"/>
      <c r="D39" s="77"/>
      <c r="E39" s="77"/>
      <c r="F39" s="77"/>
      <c r="G39" s="77"/>
      <c r="I39" s="69" t="s">
        <v>89</v>
      </c>
      <c r="J39" s="71" t="s">
        <v>90</v>
      </c>
    </row>
    <row r="40" spans="1:11" x14ac:dyDescent="0.25">
      <c r="A40" s="72"/>
      <c r="I40" s="34"/>
      <c r="J40" s="71" t="s">
        <v>91</v>
      </c>
    </row>
    <row r="41" spans="1:11" x14ac:dyDescent="0.25">
      <c r="A41" s="72" t="s">
        <v>92</v>
      </c>
      <c r="C41" s="30" t="s">
        <v>93</v>
      </c>
      <c r="G41" s="30" t="s">
        <v>94</v>
      </c>
      <c r="I41" s="34"/>
      <c r="J41" s="71" t="s">
        <v>95</v>
      </c>
    </row>
    <row r="42" spans="1:11" x14ac:dyDescent="0.25">
      <c r="A42" s="72" t="s">
        <v>96</v>
      </c>
      <c r="C42" s="72" t="s">
        <v>97</v>
      </c>
      <c r="G42" s="72" t="s">
        <v>98</v>
      </c>
      <c r="I42" s="34"/>
      <c r="J42" s="71" t="s">
        <v>99</v>
      </c>
    </row>
    <row r="47" spans="1:11" x14ac:dyDescent="0.25">
      <c r="B47" s="61">
        <f>B20-B14</f>
        <v>7668858.3799999999</v>
      </c>
      <c r="C47" s="61">
        <f t="shared" ref="C47:J47" si="7">C20-C14</f>
        <v>-8314266.5800000001</v>
      </c>
      <c r="D47" s="61">
        <f t="shared" si="7"/>
        <v>-3112978.06</v>
      </c>
      <c r="E47" s="61">
        <f t="shared" si="7"/>
        <v>-74514.61</v>
      </c>
      <c r="F47" s="61">
        <f t="shared" si="7"/>
        <v>-46063.270000000004</v>
      </c>
      <c r="G47" s="61">
        <f t="shared" si="7"/>
        <v>40690.159999999996</v>
      </c>
      <c r="H47" s="61">
        <f t="shared" si="7"/>
        <v>42991.61</v>
      </c>
      <c r="I47" s="61">
        <f t="shared" si="7"/>
        <v>74430.61</v>
      </c>
      <c r="J47" s="61">
        <f t="shared" si="7"/>
        <v>-3720851.76</v>
      </c>
    </row>
    <row r="49" spans="2:10" x14ac:dyDescent="0.25">
      <c r="B49" s="63">
        <f>'[1]Total Taxes Receivable'!D4</f>
        <v>-7668858.3800000008</v>
      </c>
      <c r="C49" s="63">
        <f>'[1]Total Taxes Receivable'!D5</f>
        <v>8314266.5800000019</v>
      </c>
      <c r="D49" s="63">
        <f>'[1]Total Taxes Receivable'!D6</f>
        <v>3112978.060000001</v>
      </c>
      <c r="E49" s="63">
        <f>'[1]Total Taxes Receivable'!D7</f>
        <v>74514.609999999986</v>
      </c>
      <c r="F49" s="63">
        <f>'[1]Total Taxes Receivable'!D8</f>
        <v>46063.270000000004</v>
      </c>
      <c r="G49" s="63">
        <f>'[1]Total Taxes Receivable'!D9</f>
        <v>-40690.160000000003</v>
      </c>
      <c r="H49" s="63">
        <f>'[1]Total Taxes Receivable'!D10</f>
        <v>-42991.61</v>
      </c>
      <c r="I49" s="63">
        <f>'[1]Total Taxes Receivable'!D12+'[1]Total Taxes Receivable'!D11</f>
        <v>-74430.610000000015</v>
      </c>
      <c r="J49" s="63">
        <f>'[1]Total Taxes Receivable'!D16</f>
        <v>3720851.7600000021</v>
      </c>
    </row>
    <row r="51" spans="2:10" x14ac:dyDescent="0.25">
      <c r="B51" s="63">
        <f>B47+B49</f>
        <v>0</v>
      </c>
      <c r="C51" s="63">
        <f t="shared" ref="C51:I51" si="8">C47+C49</f>
        <v>0</v>
      </c>
      <c r="D51" s="63">
        <f t="shared" si="8"/>
        <v>0</v>
      </c>
      <c r="E51" s="63">
        <f t="shared" si="8"/>
        <v>0</v>
      </c>
      <c r="F51" s="63">
        <f t="shared" si="8"/>
        <v>0</v>
      </c>
      <c r="G51" s="63">
        <f t="shared" si="8"/>
        <v>0</v>
      </c>
      <c r="H51" s="63">
        <f t="shared" si="8"/>
        <v>0</v>
      </c>
      <c r="I51" s="63">
        <f t="shared" si="8"/>
        <v>0</v>
      </c>
      <c r="J51" s="63">
        <f>J47+J49</f>
        <v>0</v>
      </c>
    </row>
  </sheetData>
  <mergeCells count="2">
    <mergeCell ref="A1:H1"/>
    <mergeCell ref="A39:G39"/>
  </mergeCells>
  <printOptions horizontalCentered="1" verticalCentered="1"/>
  <pageMargins left="0" right="0" top="0" bottom="2" header="0.5" footer="0.25"/>
  <pageSetup paperSize="5" scale="71" orientation="landscape" horizontalDpi="1200" verticalDpi="1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F37A16E6DA1249A183D114B01273BF" ma:contentTypeVersion="13" ma:contentTypeDescription="Create a new document." ma:contentTypeScope="" ma:versionID="ec686235746c4f79fa62867dad68d228">
  <xsd:schema xmlns:xsd="http://www.w3.org/2001/XMLSchema" xmlns:xs="http://www.w3.org/2001/XMLSchema" xmlns:p="http://schemas.microsoft.com/office/2006/metadata/properties" xmlns:ns2="12068579-b3a0-475d-9ab7-b9dd7faeb37b" xmlns:ns3="63409128-4979-4f23-a852-468ecea21e21" targetNamespace="http://schemas.microsoft.com/office/2006/metadata/properties" ma:root="true" ma:fieldsID="51bcf1bf85e437750bc96dc4b91c70df" ns2:_="" ns3:_="">
    <xsd:import namespace="12068579-b3a0-475d-9ab7-b9dd7faeb37b"/>
    <xsd:import namespace="63409128-4979-4f23-a852-468ecea21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68579-b3a0-475d-9ab7-b9dd7faeb3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75e68fb-3ee9-45a4-ab7d-dc7ea57e46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09128-4979-4f23-a852-468ecea21e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0d83855-3e98-4d35-9ce3-f84ba05e3a1f}" ma:internalName="TaxCatchAll" ma:showField="CatchAllData" ma:web="63409128-4979-4f23-a852-468ecea21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409128-4979-4f23-a852-468ecea21e21" xsi:nil="true"/>
    <lcf76f155ced4ddcb4097134ff3c332f xmlns="12068579-b3a0-475d-9ab7-b9dd7faeb37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C27966-0677-49D2-84D5-45CE00DDDBE6}"/>
</file>

<file path=customXml/itemProps2.xml><?xml version="1.0" encoding="utf-8"?>
<ds:datastoreItem xmlns:ds="http://schemas.openxmlformats.org/officeDocument/2006/customXml" ds:itemID="{ECC88B90-84DB-4010-9BD2-41E8AF995EA2}"/>
</file>

<file path=customXml/itemProps3.xml><?xml version="1.0" encoding="utf-8"?>
<ds:datastoreItem xmlns:ds="http://schemas.openxmlformats.org/officeDocument/2006/customXml" ds:itemID="{456BC769-1B87-4D87-9D42-9B384C8A81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Taxes Receivable</vt:lpstr>
      <vt:lpstr>25-26 Certified Tax Collections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Yuhua Tan</dc:creator>
  <cp:lastModifiedBy>Yuhua Tan</cp:lastModifiedBy>
  <dcterms:created xsi:type="dcterms:W3CDTF">2026-07-29T21:16:29Z</dcterms:created>
  <dcterms:modified xsi:type="dcterms:W3CDTF">2026-07-29T22:18:22Z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0x0101001DF37A16E6DA1249A183D114B01273BF</vt:lpwstr>
  </property>
</Properties>
</file>